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<sst xmlns="http://schemas.openxmlformats.org/spreadsheetml/2006/main" count="175" uniqueCount="67">
  <si>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</si>
  <si>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</si>
  <si>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</si>
  <si>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</si>
  <si>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</si>
  <si>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</si>
  <si>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</si>
  <si>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</si>
  <si>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</si>
  <si>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</si>
  <si>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</si>
  <si>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</si>
  <si>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</si>
  <si>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</si>
  <si>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</si>
  <si>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</si>
  <si>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</si>
  <si>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</si>
  <si>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</si>
  <si>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</si>
  <si>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</si>
  <si>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</si>
  <si>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</si>
  <si>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</si>
  <si>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</si>
  <si>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</si>
  <si>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</si>
  <si>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</si>
  <si>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</si>
  <si>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</si>
  <si>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</si>
  <si>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</si>
  <si>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</si>
  <si>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</si>
  <si>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</si>
  <si>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</si>
  <si>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</si>
  <si>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</si>
  <si>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</si>
  <si>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</si>
  <si>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</si>
  <si>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</si>
  <si>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</si>
  <si>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</si>
  <si>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</si>
  <si>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</si>
  <si>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</si>
  <si>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</si>
  <si>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</si>
  <si>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</si>
  <si>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</si>
  <si>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</si>
  <si>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</si>
  <si>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</si>
  <si>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</si>
  <si>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</si>
  <si>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</si>
  <si>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</si>
  <si>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</si>
  <si>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</si>
  <si>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</si>
  <si>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</si>
  <si>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</si>
  <si>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</si>
  <si>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</si>
  <si>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</si>
  <si>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"Варгашинская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</si>
</sst>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12.5</v>
      </c>
      <c r="I7" s="4">
        <f>IF(V_пр_1_8&gt;0,1,0)</f>
        <v>1</v>
      </c>
      <c r="J7" s="4"/>
      <c r="L7" s="14"/>
      <c r="M7" s="14"/>
      <c r="N7" s="14"/>
      <c r="O7" s="9">
        <f>SUM(O8:O23)</f>
        <v>7</v>
      </c>
      <c r="P7" s="26">
        <f>SUM(P8:P23)</f>
        <v>7</v>
      </c>
      <c r="Q7" s="12">
        <f>IF(E7=0,0,MAX(O7,P7))</f>
        <v>0</v>
      </c>
    </row>
    <row r="8" spans="1:17" ht="33.75">
      <c r="A8" s="17" t="s">
        <v>20</v>
      </c>
      <c r="B8" s="2">
        <v>0.0007666</v>
      </c>
      <c r="C8" s="4" t="s">
        <v>50</v>
      </c>
      <c r="D8" s="4" t="s">
        <v>50</v>
      </c>
      <c r="E8" s="2">
        <v>0.0008769</v>
      </c>
      <c r="F8" s="2">
        <f>IF(AND(B8=0,E8&gt;0),100,(IF(B8=0,0,E8/B8*100-100)))</f>
        <v>14.388207670232191</v>
      </c>
      <c r="G8" s="4" t="s">
        <v>50</v>
      </c>
      <c r="H8" s="10">
        <f>Q8</f>
        <v>1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1</v>
      </c>
      <c r="P8" s="11">
        <f>IF(E8=N8,1,(IF(E8&gt;L8,0.5,0)))</f>
        <v>0</v>
      </c>
      <c r="Q8" s="12">
        <f aca="true" t="shared" si="0" ref="Q8:Q37">IF(E8=0,0,MAX(O8,P8))</f>
        <v>1</v>
      </c>
    </row>
    <row r="9" spans="1:17" ht="78.75">
      <c r="A9" s="17" t="s">
        <v>21</v>
      </c>
      <c r="B9" s="2">
        <v>0.0018994</v>
      </c>
      <c r="C9" s="4" t="s">
        <v>50</v>
      </c>
      <c r="D9" s="4" t="s">
        <v>50</v>
      </c>
      <c r="E9" s="2">
        <v>0.00136</v>
      </c>
      <c r="F9" s="2">
        <f>IF(AND(B9=0,E9&gt;0),100,(IF(B9=0,0,E9/B9*100-100)))</f>
        <v>-28.39844161314099</v>
      </c>
      <c r="G9" s="4" t="s">
        <v>50</v>
      </c>
      <c r="H9" s="10">
        <f aca="true" t="shared" si="1" ref="H9:H37">Q9</f>
        <v>1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0</v>
      </c>
      <c r="P9" s="11">
        <f>IF(E9=N9,2,(IF(E9&gt;L9,1,0)))</f>
        <v>1</v>
      </c>
      <c r="Q9" s="12">
        <f t="shared" si="0"/>
        <v>1</v>
      </c>
    </row>
    <row r="10" spans="1:17" ht="78.75">
      <c r="A10" s="17" t="s">
        <v>22</v>
      </c>
      <c r="B10" s="2">
        <v>0.0004167</v>
      </c>
      <c r="C10" s="4" t="s">
        <v>50</v>
      </c>
      <c r="D10" s="4" t="s">
        <v>50</v>
      </c>
      <c r="E10" s="2">
        <v>0.0001205</v>
      </c>
      <c r="F10" s="2">
        <f>IF(AND(B10=0,E10&gt;0),100,(IF(B10=0,0,E10/B10*100-100)))</f>
        <v>-71.0823134149268</v>
      </c>
      <c r="G10" s="4" t="s">
        <v>50</v>
      </c>
      <c r="H10" s="10">
        <f t="shared" si="1"/>
        <v>0</v>
      </c>
      <c r="I10" s="4">
        <f>IF(OR(V_пр_4_2&gt;0,V_пр_4_5&gt;0,V_пр_4_6&gt;0),1,0)</f>
        <v>1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</v>
      </c>
      <c r="Q10" s="12">
        <f t="shared" si="0"/>
        <v>0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0.0015789</v>
      </c>
      <c r="C12" s="4" t="s">
        <v>50</v>
      </c>
      <c r="D12" s="4" t="s">
        <v>50</v>
      </c>
      <c r="E12" s="2">
        <v>0.00125</v>
      </c>
      <c r="F12" s="2">
        <f>IF(AND(B12=0,E12&gt;0),100,(IF(B12=0,0,E12/B12*100-100)))</f>
        <v>-20.830958262081197</v>
      </c>
      <c r="G12" s="4" t="s">
        <v>50</v>
      </c>
      <c r="H12" s="10">
        <f t="shared" si="1"/>
        <v>0.5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0.5</v>
      </c>
      <c r="Q12" s="12">
        <f t="shared" si="0"/>
        <v>0.5</v>
      </c>
    </row>
    <row r="13" spans="1:17" ht="33.75">
      <c r="A13" s="17" t="s">
        <v>25</v>
      </c>
      <c r="B13" s="4">
        <v>0.751</v>
      </c>
      <c r="C13" s="2">
        <v>0.95</v>
      </c>
      <c r="D13" s="4" t="s">
        <v>50</v>
      </c>
      <c r="E13" s="2">
        <v>1.233</v>
      </c>
      <c r="F13" s="4" t="s">
        <v>50</v>
      </c>
      <c r="G13" s="2">
        <f>IF(C13=0,0,E13/C13*100)</f>
        <v>129.78947368421055</v>
      </c>
      <c r="H13" s="10">
        <f t="shared" si="1"/>
        <v>2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2</v>
      </c>
      <c r="P13" s="11">
        <f>IF(E13&gt;L13,1,0)</f>
        <v>1</v>
      </c>
      <c r="Q13" s="12">
        <f t="shared" si="0"/>
        <v>2</v>
      </c>
    </row>
    <row r="14" spans="1:17" ht="78.75">
      <c r="A14" s="17" t="s">
        <v>26</v>
      </c>
      <c r="B14" s="2">
        <v>0.0002946</v>
      </c>
      <c r="C14" s="4" t="s">
        <v>50</v>
      </c>
      <c r="D14" s="4" t="s">
        <v>50</v>
      </c>
      <c r="E14" s="2">
        <v>0.0008134</v>
      </c>
      <c r="F14" s="2">
        <f>IF(AND(B14=0,E14&gt;0),100,(IF(B14=0,0,E14/B14*100-100)))</f>
        <v>176.10319076714188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0.0020576</v>
      </c>
      <c r="C15" s="4" t="s">
        <v>50</v>
      </c>
      <c r="D15" s="4" t="s">
        <v>50</v>
      </c>
      <c r="E15" s="2">
        <v>0.0017072</v>
      </c>
      <c r="F15" s="2">
        <f>IF(AND(B15=0,E15&gt;0),100,(IF(B15=0,0,E15/B15*100-100)))</f>
        <v>-17.029548989113536</v>
      </c>
      <c r="G15" s="4" t="s">
        <v>50</v>
      </c>
      <c r="H15" s="10">
        <f t="shared" si="1"/>
        <v>1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1</v>
      </c>
      <c r="P15" s="11">
        <f>IF(E15=M15,1,(IF(E15&lt;L15,0.5,0)))</f>
        <v>0</v>
      </c>
      <c r="Q15" s="12">
        <f t="shared" si="0"/>
        <v>1</v>
      </c>
    </row>
    <row r="16" spans="1:17" ht="67.5">
      <c r="A16" s="17" t="s">
        <v>28</v>
      </c>
      <c r="B16" s="4">
        <v>0.000243</v>
      </c>
      <c r="C16" s="2">
        <v>1</v>
      </c>
      <c r="D16" s="4" t="s">
        <v>50</v>
      </c>
      <c r="E16" s="2">
        <v>0.0006235</v>
      </c>
      <c r="F16" s="4" t="s">
        <v>50</v>
      </c>
      <c r="G16" s="2">
        <f>IF(C16=0,0,E16/C16*100)</f>
        <v>0.06235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6.47E-05</v>
      </c>
      <c r="C17" s="2">
        <v>1</v>
      </c>
      <c r="D17" s="4" t="s">
        <v>50</v>
      </c>
      <c r="E17" s="2">
        <v>0.0005333</v>
      </c>
      <c r="F17" s="4" t="s">
        <v>50</v>
      </c>
      <c r="G17" s="2">
        <f>IF(C17=0,0,E17/C17*100)</f>
        <v>0.05333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0.000269</v>
      </c>
      <c r="C18" s="2">
        <v>1</v>
      </c>
      <c r="D18" s="4" t="s">
        <v>50</v>
      </c>
      <c r="E18" s="2">
        <v>0.0010294</v>
      </c>
      <c r="F18" s="4" t="s">
        <v>50</v>
      </c>
      <c r="G18" s="2">
        <f>IF(C18=0,0,E18/C18*100)</f>
        <v>0.10294</v>
      </c>
      <c r="H18" s="10">
        <f t="shared" si="1"/>
        <v>1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1</v>
      </c>
      <c r="Q18" s="12">
        <f t="shared" si="0"/>
        <v>1</v>
      </c>
    </row>
    <row r="19" spans="1:17" ht="78.75">
      <c r="A19" s="17" t="s">
        <v>31</v>
      </c>
      <c r="B19" s="2">
        <v>0.004739</v>
      </c>
      <c r="C19" s="4" t="s">
        <v>50</v>
      </c>
      <c r="D19" s="4" t="s">
        <v>50</v>
      </c>
      <c r="E19" s="2">
        <v>0.0035742</v>
      </c>
      <c r="F19" s="2">
        <f>IF(AND(B19=0,E19&gt;0),100,(IF(B19=0,0,E19/B19*100-100)))</f>
        <v>-24.579025110782865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0.5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0.0011057</v>
      </c>
      <c r="F20" s="2">
        <f>IF(AND(B20=0,E20&gt;0),100,(IF(B20=0,0,E20/B20*100-100)))</f>
        <v>100</v>
      </c>
      <c r="G20" s="4" t="s">
        <v>50</v>
      </c>
      <c r="H20" s="10">
        <f t="shared" si="1"/>
        <v>1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1</v>
      </c>
      <c r="Q20" s="12">
        <f t="shared" si="0"/>
        <v>1</v>
      </c>
    </row>
    <row r="21" spans="1:17" ht="78.75">
      <c r="A21" s="17" t="s">
        <v>33</v>
      </c>
      <c r="B21" s="2">
        <v>7.9E-06</v>
      </c>
      <c r="C21" s="4" t="s">
        <v>50</v>
      </c>
      <c r="D21" s="4" t="s">
        <v>50</v>
      </c>
      <c r="E21" s="2">
        <v>4.53E-05</v>
      </c>
      <c r="F21" s="2">
        <f>IF(AND(B21=0,E21&gt;0),100,(IF(B21=0,0,E21/B21*100-100)))</f>
        <v>473.4177215189874</v>
      </c>
      <c r="G21" s="4" t="s">
        <v>50</v>
      </c>
      <c r="H21" s="10">
        <f t="shared" si="1"/>
        <v>0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</v>
      </c>
      <c r="Q21" s="12">
        <f t="shared" si="0"/>
        <v>0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0.09443333333333334</v>
      </c>
      <c r="E22" s="2">
        <v>0.1018</v>
      </c>
      <c r="F22" s="2">
        <f>IF(AND(D22=0,E22&gt;0),100,(IF(D22=0,0,E22/D22*100-100)))</f>
        <v>7.8009177550299995</v>
      </c>
      <c r="G22" s="4" t="s">
        <v>50</v>
      </c>
      <c r="H22" s="10">
        <f t="shared" si="1"/>
        <v>0.5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0</v>
      </c>
      <c r="P22" s="11">
        <f>IF(E22=M22,3,(IF(E22&lt;L22,0.5,0)))</f>
        <v>0.5</v>
      </c>
      <c r="Q22" s="12">
        <f t="shared" si="0"/>
        <v>0.5</v>
      </c>
    </row>
    <row r="23" spans="1:17" ht="45">
      <c r="A23" s="17" t="s">
        <v>35</v>
      </c>
      <c r="B23" s="4" t="s">
        <v>50</v>
      </c>
      <c r="C23" s="4" t="s">
        <v>50</v>
      </c>
      <c r="D23" s="2">
        <v>9.27E-05</v>
      </c>
      <c r="E23" s="2">
        <v>0.0001637</v>
      </c>
      <c r="F23" s="2">
        <f>IF(AND(D23=0,E23&gt;0),100,(IF(D23=0,0,E23/D23*100-100)))</f>
        <v>76.59115426105717</v>
      </c>
      <c r="G23" s="4" t="s">
        <v>50</v>
      </c>
      <c r="H23" s="10">
        <f t="shared" si="1"/>
        <v>1.5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0</v>
      </c>
      <c r="P23" s="11">
        <f>IF(E23=M23,3,(IF(E23&lt;L23,1.5,0)))</f>
        <v>1.5</v>
      </c>
      <c r="Q23" s="12">
        <f t="shared" si="0"/>
        <v>1.5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5.5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5</v>
      </c>
      <c r="P24" s="11">
        <f>SUM(P25:P31)</f>
        <v>3.5</v>
      </c>
      <c r="Q24" s="12">
        <f t="shared" si="0"/>
        <v>0</v>
      </c>
    </row>
    <row r="25" spans="1:17" s="24" customFormat="1" ht="22.5">
      <c r="A25" s="18" t="s">
        <v>36</v>
      </c>
      <c r="B25" s="19">
        <v>0.79</v>
      </c>
      <c r="C25" s="20">
        <v>0.95</v>
      </c>
      <c r="D25" s="19" t="s">
        <v>50</v>
      </c>
      <c r="E25" s="20">
        <v>0.83</v>
      </c>
      <c r="F25" s="19" t="s">
        <v>50</v>
      </c>
      <c r="G25" s="20">
        <f aca="true" t="shared" si="2" ref="G25:G30">IF(C25=0,0,E25/C25*100)</f>
        <v>87.36842105263159</v>
      </c>
      <c r="H25" s="10">
        <f t="shared" si="1"/>
        <v>0.5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0</v>
      </c>
      <c r="P25" s="11">
        <f>IF(E25&gt;L25,0.5,0)</f>
        <v>0.5</v>
      </c>
      <c r="Q25" s="12">
        <f t="shared" si="0"/>
        <v>0.5</v>
      </c>
    </row>
    <row r="26" spans="1:17" ht="67.5">
      <c r="A26" s="17" t="s">
        <v>37</v>
      </c>
      <c r="B26" s="4">
        <v>1</v>
      </c>
      <c r="C26" s="2">
        <v>0.65</v>
      </c>
      <c r="D26" s="4" t="s">
        <v>50</v>
      </c>
      <c r="E26" s="2">
        <v>1</v>
      </c>
      <c r="F26" s="4" t="s">
        <v>50</v>
      </c>
      <c r="G26" s="2">
        <f t="shared" si="2"/>
        <v>153.84615384615384</v>
      </c>
      <c r="H26" s="10">
        <f t="shared" si="1"/>
        <v>1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1</v>
      </c>
      <c r="P26" s="11">
        <f>IF(E26&gt;L26,0.5,0)</f>
        <v>0.5</v>
      </c>
      <c r="Q26" s="12">
        <f t="shared" si="0"/>
        <v>1</v>
      </c>
    </row>
    <row r="27" spans="1:17" ht="67.5">
      <c r="A27" s="17" t="s">
        <v>38</v>
      </c>
      <c r="B27" s="4">
        <v>1</v>
      </c>
      <c r="C27" s="2">
        <v>0.7</v>
      </c>
      <c r="D27" s="4" t="s">
        <v>50</v>
      </c>
      <c r="E27" s="2">
        <v>1</v>
      </c>
      <c r="F27" s="4" t="s">
        <v>50</v>
      </c>
      <c r="G27" s="2">
        <f t="shared" si="2"/>
        <v>142.85714285714286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1</v>
      </c>
      <c r="P27" s="11">
        <f>IF(E27&gt;L27,0.5,0)</f>
        <v>0.5</v>
      </c>
      <c r="Q27" s="12">
        <f t="shared" si="0"/>
        <v>1</v>
      </c>
    </row>
    <row r="28" spans="1:17" ht="56.25">
      <c r="A28" s="17" t="s">
        <v>39</v>
      </c>
      <c r="B28" s="4">
        <v>1</v>
      </c>
      <c r="C28" s="2">
        <v>0.7</v>
      </c>
      <c r="D28" s="4" t="s">
        <v>50</v>
      </c>
      <c r="E28" s="2">
        <v>1</v>
      </c>
      <c r="F28" s="4" t="s">
        <v>50</v>
      </c>
      <c r="G28" s="2">
        <f t="shared" si="2"/>
        <v>142.85714285714286</v>
      </c>
      <c r="H28" s="10">
        <f t="shared" si="1"/>
        <v>1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1</v>
      </c>
      <c r="P28" s="11">
        <f>IF(E28&gt;L28,0.5,0)</f>
        <v>0.5</v>
      </c>
      <c r="Q28" s="12">
        <f t="shared" si="0"/>
        <v>1</v>
      </c>
    </row>
    <row r="29" spans="1:17" ht="56.25">
      <c r="A29" s="17" t="s">
        <v>40</v>
      </c>
      <c r="B29" s="4">
        <v>1</v>
      </c>
      <c r="C29" s="2">
        <v>0.8</v>
      </c>
      <c r="D29" s="4" t="s">
        <v>50</v>
      </c>
      <c r="E29" s="2">
        <v>1</v>
      </c>
      <c r="F29" s="4" t="s">
        <v>50</v>
      </c>
      <c r="G29" s="2">
        <f t="shared" si="2"/>
        <v>125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1</v>
      </c>
      <c r="P29" s="11">
        <f>IF(E29&gt;L29,1,0)</f>
        <v>1</v>
      </c>
      <c r="Q29" s="12">
        <f t="shared" si="0"/>
        <v>1</v>
      </c>
    </row>
    <row r="30" spans="1:17" ht="90">
      <c r="A30" s="17" t="s">
        <v>41</v>
      </c>
      <c r="B30" s="4">
        <v>1</v>
      </c>
      <c r="C30" s="2">
        <v>0.75</v>
      </c>
      <c r="D30" s="4" t="s">
        <v>50</v>
      </c>
      <c r="E30" s="2">
        <v>1</v>
      </c>
      <c r="F30" s="4" t="s">
        <v>50</v>
      </c>
      <c r="G30" s="2">
        <f t="shared" si="2"/>
        <v>133.33333333333331</v>
      </c>
      <c r="H30" s="10">
        <f t="shared" si="1"/>
        <v>1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1</v>
      </c>
      <c r="P30" s="11">
        <f>IF(E30&gt;L30,0.5,0)</f>
        <v>0.5</v>
      </c>
      <c r="Q30" s="12">
        <f t="shared" si="0"/>
        <v>1</v>
      </c>
    </row>
    <row r="31" spans="1:17" ht="15">
      <c r="A31" s="17" t="s">
        <v>42</v>
      </c>
      <c r="B31" s="4">
        <v>0.4858</v>
      </c>
      <c r="C31" s="4" t="s">
        <v>50</v>
      </c>
      <c r="D31" s="2">
        <v>0.4741</v>
      </c>
      <c r="E31" s="2">
        <v>0.8002</v>
      </c>
      <c r="F31" s="2">
        <f>IF(AND(D31=0,E31&gt;0),100,(IF(D31=0,0,E31/D31*100-100)))</f>
        <v>68.78295718202912</v>
      </c>
      <c r="G31" s="4" t="s">
        <v>50</v>
      </c>
      <c r="H31" s="10">
        <f t="shared" si="1"/>
        <v>0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0</v>
      </c>
      <c r="P31" s="11">
        <f>IF(E31=M31,3,(IF(E31&lt;L31,0.5,0)))</f>
        <v>0</v>
      </c>
      <c r="Q31" s="12">
        <f t="shared" si="0"/>
        <v>0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1.5</v>
      </c>
      <c r="I32" s="4">
        <f>IF(V_пр_26_8&gt;0,1,0)</f>
        <v>1</v>
      </c>
      <c r="J32" s="4"/>
      <c r="L32" s="14"/>
      <c r="M32" s="14"/>
      <c r="N32" s="14"/>
      <c r="O32" s="10">
        <f>SUM(O33:O37)</f>
        <v>1</v>
      </c>
      <c r="P32" s="11">
        <f>SUM(P33:P37)</f>
        <v>1.5</v>
      </c>
      <c r="Q32" s="12">
        <f t="shared" si="0"/>
        <v>0</v>
      </c>
    </row>
    <row r="33" spans="1:17" ht="33.75">
      <c r="A33" s="17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0">
        <f t="shared" si="1"/>
        <v>0</v>
      </c>
      <c r="I33" s="4">
        <f>IF(OR(V_пр_27_2&gt;0,V_пр_27_5&gt;0,V_пр_27_6&gt;0),1,0)</f>
        <v>0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0</v>
      </c>
      <c r="P33" s="11">
        <f>IF(E33=N33,1,(IF(E33&gt;L33,0.5,0)))</f>
        <v>0</v>
      </c>
      <c r="Q33" s="12">
        <f t="shared" si="0"/>
        <v>0</v>
      </c>
    </row>
    <row r="34" spans="1:17" ht="45">
      <c r="A34" s="17" t="s">
        <v>44</v>
      </c>
      <c r="B34" s="4">
        <v>0.114</v>
      </c>
      <c r="C34" s="2">
        <v>0.95</v>
      </c>
      <c r="D34" s="4" t="s">
        <v>50</v>
      </c>
      <c r="E34" s="2">
        <v>0.259</v>
      </c>
      <c r="F34" s="4" t="s">
        <v>50</v>
      </c>
      <c r="G34" s="2">
        <f>IF(C34=0,0,E34/C34*100)</f>
        <v>27.263157894736846</v>
      </c>
      <c r="H34" s="10">
        <f t="shared" si="1"/>
        <v>0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</v>
      </c>
      <c r="Q34" s="12">
        <f t="shared" si="0"/>
        <v>0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0.0011111</v>
      </c>
      <c r="F36" s="2">
        <f>IF(AND(B36=0,E36&gt;0),100,(IF(B36=0,0,E36/B36*100-100)))</f>
        <v>100</v>
      </c>
      <c r="G36" s="4" t="s">
        <v>50</v>
      </c>
      <c r="H36" s="10">
        <f t="shared" si="1"/>
        <v>1</v>
      </c>
      <c r="I36" s="4">
        <f>IF(OR(V_пр_30_2&gt;0,V_пр_30_5&gt;0,V_пр_30_6&gt;0),1,0)</f>
        <v>1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1</v>
      </c>
      <c r="P36" s="11">
        <f>IF(E36=N36,1,(IF(E36&gt;L36,0.5,0)))</f>
        <v>0</v>
      </c>
      <c r="Q36" s="12">
        <f t="shared" si="0"/>
        <v>1</v>
      </c>
    </row>
    <row r="37" spans="1:17" ht="45">
      <c r="A37" s="17" t="s">
        <v>47</v>
      </c>
      <c r="B37" s="4">
        <v>0.8</v>
      </c>
      <c r="C37" s="2">
        <v>0.95</v>
      </c>
      <c r="D37" s="4" t="s">
        <v>50</v>
      </c>
      <c r="E37" s="2">
        <v>0.821</v>
      </c>
      <c r="F37" s="4" t="s">
        <v>50</v>
      </c>
      <c r="G37" s="2">
        <f>IF(C37=0,0,E37/C37*100)</f>
        <v>86.42105263157895</v>
      </c>
      <c r="H37" s="10">
        <f t="shared" si="1"/>
        <v>0.5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0.5</v>
      </c>
      <c r="Q37" s="12">
        <f t="shared" si="0"/>
        <v>0.5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19.5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19.5</v>
      </c>
      <c r="P46" s="26">
        <f>V_пр_32_8+V_пр_26_8+V_пр_18_8+V_пр_1_8</f>
        <v>19.5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2022-12-27T09:24:19Z</cp:lastPrinted>
  <dcterms:created xsi:type="dcterms:W3CDTF">2022-06-27T03:43:26Z</dcterms:created>
  <dcterms:modified xsi:type="dcterms:W3CDTF">2022-12-27T09:25:15Z</dcterms:modified>
  <cp:category/>
  <cp:version/>
  <cp:contentType/>
  <cp:contentStatus/>
</cp:coreProperties>
</file>